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70" tabRatio="514" activeTab="1"/>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Stt'!$A$1:$D$56</definedName>
    <definedName name="_xlnm.Print_Area" localSheetId="2">'Changes in Equity'!$A$1:$I$22</definedName>
    <definedName name="_xlnm.Print_Area" localSheetId="0">'Income Stt'!$A$1:$G$41</definedName>
  </definedNames>
  <calcPr fullCalcOnLoad="1"/>
</workbook>
</file>

<file path=xl/sharedStrings.xml><?xml version="1.0" encoding="utf-8"?>
<sst xmlns="http://schemas.openxmlformats.org/spreadsheetml/2006/main" count="146" uniqueCount="121">
  <si>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</si>
  <si>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</si>
  <si>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</si>
  <si>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</si>
  <si>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</si>
  <si>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</si>
  <si>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</si>
  <si>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</si>
  <si>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</si>
  <si>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</si>
  <si>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</si>
  <si>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</si>
  <si>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</si>
  <si>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</si>
  <si>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</si>
  <si>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</si>
  <si>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</si>
  <si>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</si>
  <si>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</si>
  <si>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</si>
  <si>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</si>
  <si>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</si>
  <si>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</si>
  <si>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</si>
  <si>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</si>
  <si>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</si>
  <si>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</si>
  <si>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</si>
  <si>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</si>
  <si>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</si>
  <si>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</si>
  <si>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</si>
  <si>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</si>
  <si>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</si>
  <si>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</si>
  <si>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</si>
  <si>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</si>
  <si>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</si>
  <si>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</si>
  <si>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</si>
  <si>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</si>
  <si>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</si>
  <si>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</si>
  <si>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</si>
  <si>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</si>
  <si>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</si>
  <si>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</si>
  <si>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</si>
  <si>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</si>
  <si>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</si>
  <si>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</si>
  <si>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</si>
  <si>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</si>
  <si>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</si>
  <si>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</si>
  <si>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</si>
  <si>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</si>
  <si>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r>
      <t xml:space="preserve">RM '000
</t>
    </r>
    <r>
      <rPr>
        <b/>
        <i/>
        <sz val="10"/>
        <rFont val="Arial Narrow"/>
        <family val="2"/>
      </rPr>
      <t>restated</t>
    </r>
  </si>
  <si>
    <t>At 1 July 2009</t>
  </si>
  <si>
    <t>Diluted earnings is not applicable for the Group.</t>
  </si>
  <si>
    <t>Intangible assets</t>
  </si>
  <si>
    <t>(restated)</t>
  </si>
  <si>
    <t>At 1 July 2010</t>
  </si>
  <si>
    <t>CASH FLOW FROM OPERATING ACTIVITIES</t>
  </si>
  <si>
    <t>Operating profit before taxation</t>
  </si>
  <si>
    <t>Adjustments for:</t>
  </si>
  <si>
    <t>Provision due to adoption of FRS 137 and FRS 119</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</si>
  <si>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</si>
  <si>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</si>
  <si>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</si>
  <si>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</si>
  <si>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</si>
  <si>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</si>
  <si>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</si>
  <si>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</si>
  <si>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</si>
  <si>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</si>
  <si>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</si>
  <si>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</si>
  <si>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</si>
  <si>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</si>
  <si>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</si>
  <si>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</si>
  <si>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</si>
  <si>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</si>
  <si>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</si>
  <si>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Inventories written down</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</si>
  <si>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</si>
  <si>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</si>
  <si>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</si>
  <si>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</si>
  <si>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</si>
  <si>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</si>
  <si>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</si>
  <si>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</si>
  <si>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</si>
  <si>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</si>
  <si>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Held for trading investments</t>
  </si>
  <si>
    <t>Loans and Borrowings</t>
  </si>
  <si>
    <t>Total Comprehensive (loss)/income for the financial period</t>
  </si>
  <si>
    <t>CONDENSED CONSOLIDATED STATEMENT OF CASH FLOWS</t>
  </si>
  <si>
    <t>Depreciation of property, plant equipment and Intangible assets</t>
  </si>
  <si>
    <t>Net cash generated from operations</t>
  </si>
  <si>
    <t>Net cash generated from / (used in) investing activities</t>
  </si>
  <si>
    <t>Net cash used in financing activities</t>
  </si>
  <si>
    <t>Net increase in cash and cash equivalents</t>
  </si>
  <si>
    <t>Tax (paid) / refunded</t>
  </si>
  <si>
    <t>Dividend - Interim</t>
  </si>
  <si>
    <t>Profit on disposal of PPE</t>
  </si>
  <si>
    <t>Purchase of PPE &amp; Intangible Assets</t>
  </si>
  <si>
    <t>Proceeds from disposal of PPE</t>
  </si>
  <si>
    <t>Drawdown of term loan</t>
  </si>
  <si>
    <t>Date : 30 · 05 · 2011</t>
  </si>
  <si>
    <t>FOR THE FINANCIAL QUARTER ENDED 31 MARCH 2011</t>
  </si>
  <si>
    <t>9 months ended</t>
  </si>
  <si>
    <t>Earnings per share attributable to owners of the parent (as at 31 March 2011 before the share split):</t>
  </si>
  <si>
    <t>Earnings per share attributable to owners of the parent (effects on the results of 31 March 2011 after the share split):</t>
  </si>
  <si>
    <t>At 31 March 2011</t>
  </si>
  <si>
    <t>Dividend - Final</t>
  </si>
  <si>
    <t>At 31 March 2010</t>
  </si>
  <si>
    <t>FOR THE FINANCIAL PERIOD ENDED 31 MARCH 2011</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</si>
</sst>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2">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73" fontId="0" fillId="0" borderId="0" xfId="42" applyNumberFormat="1" applyFont="1" applyFill="1" applyBorder="1" applyAlignment="1">
      <alignment/>
    </xf>
    <xf numFmtId="173" fontId="2" fillId="0" borderId="10" xfId="42" applyNumberFormat="1" applyFont="1" applyFill="1" applyBorder="1" applyAlignment="1">
      <alignment/>
    </xf>
    <xf numFmtId="43" fontId="5" fillId="0" borderId="0" xfId="42" applyFont="1" applyFill="1" applyAlignment="1">
      <alignment horizontal="center" wrapText="1"/>
    </xf>
    <xf numFmtId="177" fontId="0" fillId="0" borderId="0" xfId="42" applyNumberFormat="1" applyFont="1" applyFill="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173" fontId="0" fillId="0" borderId="11" xfId="42" applyNumberFormat="1" applyFont="1" applyFill="1" applyBorder="1" applyAlignment="1">
      <alignment/>
    </xf>
    <xf numFmtId="9" fontId="8" fillId="0" borderId="0" xfId="58" applyFont="1" applyFill="1" applyAlignment="1">
      <alignment/>
    </xf>
    <xf numFmtId="173"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73" fontId="2" fillId="0" borderId="12"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7" fontId="0" fillId="0" borderId="0" xfId="42" applyNumberFormat="1" applyFont="1" applyFill="1" applyBorder="1" applyAlignment="1">
      <alignment/>
    </xf>
    <xf numFmtId="173" fontId="2" fillId="0" borderId="11" xfId="42" applyNumberFormat="1" applyFont="1" applyFill="1" applyBorder="1" applyAlignment="1">
      <alignment/>
    </xf>
    <xf numFmtId="0" fontId="0" fillId="0" borderId="13" xfId="0" applyFill="1" applyBorder="1" applyAlignment="1">
      <alignment vertical="center"/>
    </xf>
    <xf numFmtId="173" fontId="0" fillId="0" borderId="13" xfId="42" applyNumberFormat="1" applyFont="1" applyFill="1" applyBorder="1" applyAlignment="1">
      <alignment vertical="center"/>
    </xf>
    <xf numFmtId="173" fontId="2" fillId="0" borderId="13" xfId="42" applyNumberFormat="1" applyFont="1" applyFill="1" applyBorder="1" applyAlignment="1">
      <alignment vertical="center"/>
    </xf>
    <xf numFmtId="173"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173"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0" fontId="0" fillId="0" borderId="0" xfId="0" applyFont="1" applyFill="1" applyAlignment="1">
      <alignment/>
    </xf>
    <xf numFmtId="173" fontId="0" fillId="0" borderId="15" xfId="42" applyNumberFormat="1" applyFont="1" applyFill="1" applyBorder="1" applyAlignment="1">
      <alignment/>
    </xf>
    <xf numFmtId="173" fontId="0" fillId="0" borderId="10" xfId="42" applyNumberFormat="1" applyFont="1" applyFill="1" applyBorder="1" applyAlignment="1">
      <alignment/>
    </xf>
    <xf numFmtId="0" fontId="0" fillId="0" borderId="11" xfId="0" applyFill="1" applyBorder="1" applyAlignment="1">
      <alignment vertical="center"/>
    </xf>
    <xf numFmtId="173" fontId="0" fillId="0" borderId="11" xfId="42" applyNumberFormat="1" applyFont="1" applyFill="1" applyBorder="1" applyAlignment="1">
      <alignment vertical="center"/>
    </xf>
    <xf numFmtId="173" fontId="2" fillId="0" borderId="11" xfId="42" applyNumberFormat="1" applyFont="1" applyFill="1" applyBorder="1" applyAlignment="1">
      <alignment vertical="center"/>
    </xf>
    <xf numFmtId="173"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Alignment="1">
      <alignment/>
    </xf>
    <xf numFmtId="43" fontId="0" fillId="0" borderId="0" xfId="42" applyFont="1" applyFill="1" applyBorder="1" applyAlignment="1">
      <alignment/>
    </xf>
    <xf numFmtId="173" fontId="0" fillId="0" borderId="0" xfId="42" applyNumberFormat="1" applyFont="1" applyFill="1" applyAlignment="1">
      <alignment/>
    </xf>
    <xf numFmtId="184" fontId="7" fillId="0" borderId="0" xfId="42" applyNumberFormat="1"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73" fontId="0" fillId="0" borderId="0" xfId="42" applyNumberFormat="1" applyFont="1" applyFill="1" applyAlignment="1">
      <alignment vertical="center"/>
    </xf>
    <xf numFmtId="173"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73" fontId="0" fillId="0" borderId="0" xfId="42" applyNumberFormat="1" applyFont="1" applyFill="1" applyBorder="1" applyAlignment="1">
      <alignment vertical="center"/>
    </xf>
    <xf numFmtId="173" fontId="2" fillId="0" borderId="10" xfId="42" applyNumberFormat="1" applyFont="1" applyFill="1" applyBorder="1" applyAlignment="1">
      <alignment vertical="center"/>
    </xf>
    <xf numFmtId="43" fontId="2" fillId="0" borderId="0" xfId="42" applyFont="1" applyFill="1" applyAlignment="1">
      <alignment vertical="center"/>
    </xf>
    <xf numFmtId="0" fontId="0" fillId="0" borderId="0" xfId="0" applyFill="1" applyBorder="1" applyAlignment="1">
      <alignment horizontal="left" vertical="center"/>
    </xf>
    <xf numFmtId="173" fontId="2" fillId="0" borderId="0" xfId="42" applyNumberFormat="1" applyFont="1" applyFill="1" applyBorder="1" applyAlignment="1">
      <alignment vertical="center"/>
    </xf>
    <xf numFmtId="173" fontId="0" fillId="0" borderId="0" xfId="42" applyNumberFormat="1" applyFont="1" applyFill="1" applyBorder="1" applyAlignment="1">
      <alignment vertical="center"/>
    </xf>
    <xf numFmtId="0" fontId="0" fillId="0" borderId="20" xfId="0" applyFont="1" applyFill="1" applyBorder="1" applyAlignment="1">
      <alignment horizontal="left" vertical="center" wrapText="1"/>
    </xf>
    <xf numFmtId="173" fontId="2" fillId="0" borderId="21"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0" applyNumberFormat="1" applyFill="1" applyAlignment="1">
      <alignment vertical="center"/>
    </xf>
    <xf numFmtId="177" fontId="0" fillId="0" borderId="0" xfId="42" applyNumberFormat="1" applyFont="1" applyFill="1" applyAlignment="1">
      <alignment/>
    </xf>
    <xf numFmtId="177" fontId="0" fillId="0" borderId="0" xfId="42" applyNumberFormat="1" applyFont="1" applyFill="1" applyAlignment="1">
      <alignment/>
    </xf>
    <xf numFmtId="173" fontId="0" fillId="0" borderId="11" xfId="42" applyNumberFormat="1" applyFont="1" applyFill="1" applyBorder="1" applyAlignment="1">
      <alignment/>
    </xf>
    <xf numFmtId="43" fontId="2" fillId="0" borderId="0" xfId="42" applyFont="1" applyFill="1" applyAlignment="1">
      <alignment horizontal="center"/>
    </xf>
    <xf numFmtId="0" fontId="2" fillId="0" borderId="0" xfId="0" applyFont="1" applyFill="1" applyAlignment="1">
      <alignment horizontal="center" vertical="center"/>
    </xf>
    <xf numFmtId="173"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9244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4003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61245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4098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8"/>
  <sheetViews>
    <sheetView zoomScaleSheetLayoutView="100" zoomScalePageLayoutView="0" workbookViewId="0" topLeftCell="A1">
      <pane xSplit="1" ySplit="7" topLeftCell="B20" activePane="bottomRight" state="frozen"/>
      <selection pane="topLeft" activeCell="D7" sqref="D7"/>
      <selection pane="topRight" activeCell="D7" sqref="D7"/>
      <selection pane="bottomLeft" activeCell="D7" sqref="D7"/>
      <selection pane="bottomRight" activeCell="G20" sqref="G20"/>
    </sheetView>
  </sheetViews>
  <sheetFormatPr defaultColWidth="9.33203125" defaultRowHeight="12.75"/>
  <cols>
    <col min="1" max="1" width="36.332031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8" width="3.5" style="7" customWidth="1"/>
    <col min="9" max="16384" width="9.33203125" style="7" customWidth="1"/>
  </cols>
  <sheetData>
    <row r="1" spans="1:7" ht="16.5">
      <c r="A1" s="3" t="s">
        <v>50</v>
      </c>
      <c r="G1" s="2" t="s">
        <v>112</v>
      </c>
    </row>
    <row r="2" ht="13.5">
      <c r="A2" s="8" t="s">
        <v>87</v>
      </c>
    </row>
    <row r="3" ht="13.5">
      <c r="A3" s="8" t="s">
        <v>113</v>
      </c>
    </row>
    <row r="5" spans="3:7" ht="12.75">
      <c r="C5" s="99" t="s">
        <v>0</v>
      </c>
      <c r="D5" s="99"/>
      <c r="E5" s="10"/>
      <c r="F5" s="99" t="s">
        <v>114</v>
      </c>
      <c r="G5" s="99"/>
    </row>
    <row r="6" spans="3:7" ht="12.75">
      <c r="C6" s="24">
        <v>40633</v>
      </c>
      <c r="D6" s="24">
        <v>40268</v>
      </c>
      <c r="E6" s="24"/>
      <c r="F6" s="24">
        <v>40633</v>
      </c>
      <c r="G6" s="24">
        <v>40268</v>
      </c>
    </row>
    <row r="7" spans="3:7" ht="12.75">
      <c r="C7" s="35" t="s">
        <v>2</v>
      </c>
      <c r="D7" s="36" t="s">
        <v>2</v>
      </c>
      <c r="E7" s="10"/>
      <c r="F7" s="35" t="s">
        <v>2</v>
      </c>
      <c r="G7" s="36" t="s">
        <v>2</v>
      </c>
    </row>
    <row r="8" spans="3:7" ht="12.75">
      <c r="C8" s="10"/>
      <c r="D8" s="25"/>
      <c r="E8" s="25"/>
      <c r="F8" s="10"/>
      <c r="G8" s="25"/>
    </row>
    <row r="9" ht="12.75">
      <c r="A9" s="30" t="s">
        <v>1</v>
      </c>
    </row>
    <row r="10" spans="1:7" ht="12.75">
      <c r="A10" s="19" t="s">
        <v>3</v>
      </c>
      <c r="C10" s="16">
        <v>147960</v>
      </c>
      <c r="D10" s="16">
        <v>139433</v>
      </c>
      <c r="E10" s="16"/>
      <c r="F10" s="16">
        <f>136641+141814+147960</f>
        <v>426415</v>
      </c>
      <c r="G10" s="16">
        <v>408560</v>
      </c>
    </row>
    <row r="11" spans="1:7" ht="12.75">
      <c r="A11" s="19" t="s">
        <v>4</v>
      </c>
      <c r="C11" s="26">
        <v>-59174</v>
      </c>
      <c r="D11" s="26">
        <v>-71988</v>
      </c>
      <c r="E11" s="16"/>
      <c r="F11" s="26">
        <f>-64311-71817-59174</f>
        <v>-195302</v>
      </c>
      <c r="G11" s="26">
        <v>-207065</v>
      </c>
    </row>
    <row r="12" spans="1:7" s="18" customFormat="1" ht="12.75">
      <c r="A12" s="50" t="s">
        <v>5</v>
      </c>
      <c r="B12" s="4"/>
      <c r="C12" s="17">
        <f>SUM(C10:C11)</f>
        <v>88786</v>
      </c>
      <c r="D12" s="17">
        <f>SUM(D10:D11)</f>
        <v>67445</v>
      </c>
      <c r="E12" s="17"/>
      <c r="F12" s="17">
        <f>SUM(F10:F11)</f>
        <v>231113</v>
      </c>
      <c r="G12" s="17">
        <f>SUM(G10:G11)</f>
        <v>201495</v>
      </c>
    </row>
    <row r="13" spans="1:7" s="53" customFormat="1" ht="12.75">
      <c r="A13" s="51"/>
      <c r="B13" s="52"/>
      <c r="C13" s="27">
        <f>C12/C10</f>
        <v>0.6000675858340092</v>
      </c>
      <c r="D13" s="27">
        <f>D12/D10</f>
        <v>0.4837090215372258</v>
      </c>
      <c r="E13" s="28"/>
      <c r="F13" s="27">
        <f>F12/F10</f>
        <v>0.5419907836262796</v>
      </c>
      <c r="G13" s="27">
        <f>G12/G10</f>
        <v>0.4931833757587625</v>
      </c>
    </row>
    <row r="14" spans="1:7" ht="21.75" customHeight="1">
      <c r="A14" s="19" t="s">
        <v>56</v>
      </c>
      <c r="C14" s="16">
        <v>1882</v>
      </c>
      <c r="D14" s="16">
        <v>962</v>
      </c>
      <c r="E14" s="16"/>
      <c r="F14" s="16">
        <f>1085+2113+1882</f>
        <v>5080</v>
      </c>
      <c r="G14" s="16">
        <v>3336</v>
      </c>
    </row>
    <row r="15" spans="1:7" ht="12.75">
      <c r="A15" s="19" t="s">
        <v>6</v>
      </c>
      <c r="C15" s="16">
        <v>-6288</v>
      </c>
      <c r="D15" s="16">
        <f>-7162-580</f>
        <v>-7742</v>
      </c>
      <c r="E15" s="16"/>
      <c r="F15" s="16">
        <f>-20180-606+12968-18719-6288</f>
        <v>-32825</v>
      </c>
      <c r="G15" s="16">
        <v>-21143</v>
      </c>
    </row>
    <row r="16" spans="1:7" ht="12.75">
      <c r="A16" s="19" t="s">
        <v>7</v>
      </c>
      <c r="C16" s="16">
        <f>-50707+2</f>
        <v>-50705</v>
      </c>
      <c r="D16" s="16">
        <f>-33434-4749+1566</f>
        <v>-36617</v>
      </c>
      <c r="E16" s="16"/>
      <c r="F16" s="16">
        <f>-20322-5269-12968-1133-32628-50707+2</f>
        <v>-123025</v>
      </c>
      <c r="G16" s="16">
        <f>-113380-2012</f>
        <v>-115392</v>
      </c>
    </row>
    <row r="17" spans="1:7" ht="12.75">
      <c r="A17" s="19" t="s">
        <v>8</v>
      </c>
      <c r="C17" s="16">
        <v>-321</v>
      </c>
      <c r="D17" s="16">
        <v>-228</v>
      </c>
      <c r="E17" s="16"/>
      <c r="F17" s="16">
        <f>-254-499-321</f>
        <v>-1074</v>
      </c>
      <c r="G17" s="16">
        <v>-833</v>
      </c>
    </row>
    <row r="18" spans="1:7" ht="12.75">
      <c r="A18" s="19" t="s">
        <v>9</v>
      </c>
      <c r="C18" s="26"/>
      <c r="D18" s="26"/>
      <c r="E18" s="16"/>
      <c r="F18" s="26"/>
      <c r="G18" s="26"/>
    </row>
    <row r="19" spans="1:7" s="18" customFormat="1" ht="12.75">
      <c r="A19" s="50" t="s">
        <v>10</v>
      </c>
      <c r="B19" s="4"/>
      <c r="C19" s="17">
        <f>SUM(C12,C14:C18)</f>
        <v>33354</v>
      </c>
      <c r="D19" s="17">
        <f>SUM(D12:D18)</f>
        <v>23820.483709021544</v>
      </c>
      <c r="E19" s="17"/>
      <c r="F19" s="17">
        <f>SUM(F12,F14:F18)</f>
        <v>79269</v>
      </c>
      <c r="G19" s="17">
        <f>SUM(G12:G18)</f>
        <v>67463.49318337577</v>
      </c>
    </row>
    <row r="20" spans="1:7" ht="12.75">
      <c r="A20" s="19"/>
      <c r="C20" s="16"/>
      <c r="D20" s="16"/>
      <c r="E20" s="16"/>
      <c r="F20" s="16"/>
      <c r="G20" s="16"/>
    </row>
    <row r="21" spans="1:7" ht="12.75">
      <c r="A21" s="19" t="s">
        <v>11</v>
      </c>
      <c r="C21" s="20">
        <v>-8968</v>
      </c>
      <c r="D21" s="20">
        <v>-6554</v>
      </c>
      <c r="E21" s="16"/>
      <c r="F21" s="20">
        <f>-7302-5780-8968</f>
        <v>-22050</v>
      </c>
      <c r="G21" s="20">
        <v>-18530</v>
      </c>
    </row>
    <row r="22" spans="1:7" s="18" customFormat="1" ht="12.75">
      <c r="A22" s="18" t="s">
        <v>12</v>
      </c>
      <c r="B22" s="50"/>
      <c r="C22" s="56">
        <f>SUM(C19:C21)</f>
        <v>24386</v>
      </c>
      <c r="D22" s="56">
        <f>SUM(D19:D21)</f>
        <v>17266.483709021544</v>
      </c>
      <c r="E22" s="57"/>
      <c r="F22" s="56">
        <f>SUM(F19:F21)</f>
        <v>57219</v>
      </c>
      <c r="G22" s="56">
        <f>SUM(G19:G21)</f>
        <v>48933.49318337577</v>
      </c>
    </row>
    <row r="23" spans="2:7" s="18" customFormat="1" ht="12.75">
      <c r="B23" s="50"/>
      <c r="C23" s="70"/>
      <c r="D23" s="57"/>
      <c r="E23" s="57"/>
      <c r="F23" s="70"/>
      <c r="G23" s="57"/>
    </row>
    <row r="24" spans="1:7" s="18" customFormat="1" ht="12.75">
      <c r="A24" s="53" t="s">
        <v>88</v>
      </c>
      <c r="B24" s="50"/>
      <c r="C24" s="57"/>
      <c r="D24" s="57"/>
      <c r="E24" s="57"/>
      <c r="F24" s="57"/>
      <c r="G24" s="57"/>
    </row>
    <row r="25" spans="1:7" s="18" customFormat="1" ht="12.75">
      <c r="A25" s="32" t="s">
        <v>89</v>
      </c>
      <c r="B25" s="50"/>
      <c r="C25" s="38">
        <v>-279</v>
      </c>
      <c r="D25" s="38">
        <v>-597</v>
      </c>
      <c r="E25" s="57"/>
      <c r="F25" s="38">
        <f>-679-59-279</f>
        <v>-1017</v>
      </c>
      <c r="G25" s="38">
        <f>-176-199-597</f>
        <v>-972</v>
      </c>
    </row>
    <row r="26" spans="1:7" s="4" customFormat="1" ht="26.25" thickBot="1">
      <c r="A26" s="90" t="s">
        <v>90</v>
      </c>
      <c r="C26" s="93">
        <f>SUM(C22:C25)</f>
        <v>24107</v>
      </c>
      <c r="D26" s="93">
        <f>SUM(D22:D25)</f>
        <v>16669.483709021544</v>
      </c>
      <c r="E26" s="94"/>
      <c r="F26" s="93">
        <f>SUM(F22:F25)</f>
        <v>56202</v>
      </c>
      <c r="G26" s="93">
        <f>SUM(G22:G25)</f>
        <v>47961.49318337577</v>
      </c>
    </row>
    <row r="27" spans="3:7" ht="13.5" thickTop="1">
      <c r="C27" s="16"/>
      <c r="D27" s="16"/>
      <c r="E27" s="16"/>
      <c r="F27" s="16"/>
      <c r="G27" s="16"/>
    </row>
    <row r="28" spans="1:7" ht="12.75">
      <c r="A28" s="18" t="s">
        <v>91</v>
      </c>
      <c r="C28" s="16"/>
      <c r="D28" s="16"/>
      <c r="E28" s="16"/>
      <c r="F28" s="16"/>
      <c r="G28" s="16"/>
    </row>
    <row r="29" spans="1:7" ht="13.5" thickBot="1">
      <c r="A29" s="54" t="s">
        <v>92</v>
      </c>
      <c r="C29" s="72">
        <f>C22</f>
        <v>24386</v>
      </c>
      <c r="D29" s="72">
        <f>D22</f>
        <v>17266.483709021544</v>
      </c>
      <c r="E29" s="17"/>
      <c r="F29" s="72">
        <f>F22</f>
        <v>57219</v>
      </c>
      <c r="G29" s="72">
        <f>G22</f>
        <v>48933.49318337577</v>
      </c>
    </row>
    <row r="30" spans="1:7" ht="13.5" thickTop="1">
      <c r="A30" s="54"/>
      <c r="C30" s="20"/>
      <c r="D30" s="20"/>
      <c r="E30" s="16"/>
      <c r="F30" s="20"/>
      <c r="G30" s="20"/>
    </row>
    <row r="31" spans="1:7" ht="12.75">
      <c r="A31" s="71" t="s">
        <v>93</v>
      </c>
      <c r="C31" s="20"/>
      <c r="D31" s="20"/>
      <c r="E31" s="16"/>
      <c r="F31" s="20"/>
      <c r="G31" s="20"/>
    </row>
    <row r="32" spans="1:7" ht="13.5" thickBot="1">
      <c r="A32" s="54" t="s">
        <v>92</v>
      </c>
      <c r="C32" s="72">
        <f>C26</f>
        <v>24107</v>
      </c>
      <c r="D32" s="72">
        <f>D26</f>
        <v>16669.483709021544</v>
      </c>
      <c r="E32" s="16"/>
      <c r="F32" s="72">
        <f>F26</f>
        <v>56202</v>
      </c>
      <c r="G32" s="72">
        <f>G26</f>
        <v>47961.49318337577</v>
      </c>
    </row>
    <row r="33" spans="4:7" ht="13.5" thickTop="1">
      <c r="D33" s="16"/>
      <c r="E33" s="16"/>
      <c r="G33" s="16"/>
    </row>
    <row r="34" spans="1:7" ht="12.75">
      <c r="A34" s="89" t="s">
        <v>115</v>
      </c>
      <c r="D34" s="16"/>
      <c r="E34" s="16"/>
      <c r="G34" s="16"/>
    </row>
    <row r="35" spans="1:7" ht="12.75">
      <c r="A35" s="7" t="s">
        <v>13</v>
      </c>
      <c r="C35" s="96">
        <v>18.53</v>
      </c>
      <c r="D35" s="97">
        <v>13.12</v>
      </c>
      <c r="E35" s="97"/>
      <c r="F35" s="96">
        <v>43.49</v>
      </c>
      <c r="G35" s="97">
        <v>37.19</v>
      </c>
    </row>
    <row r="36" spans="3:7" ht="12.75">
      <c r="C36" s="66"/>
      <c r="D36" s="23"/>
      <c r="E36" s="23"/>
      <c r="F36" s="66"/>
      <c r="G36" s="23"/>
    </row>
    <row r="37" spans="1:7" ht="12.75">
      <c r="A37" s="89" t="s">
        <v>116</v>
      </c>
      <c r="C37" s="67"/>
      <c r="D37" s="37"/>
      <c r="E37" s="37"/>
      <c r="F37" s="67"/>
      <c r="G37" s="37"/>
    </row>
    <row r="38" spans="1:7" ht="12.75">
      <c r="A38" s="7" t="s">
        <v>13</v>
      </c>
      <c r="C38" s="96">
        <v>3.71</v>
      </c>
      <c r="D38" s="97">
        <v>2.62</v>
      </c>
      <c r="E38" s="97"/>
      <c r="F38" s="96">
        <v>8.7</v>
      </c>
      <c r="G38" s="97">
        <v>7.44</v>
      </c>
    </row>
    <row r="39" spans="4:7" ht="12.75">
      <c r="D39" s="23"/>
      <c r="E39" s="23"/>
      <c r="F39" s="23"/>
      <c r="G39" s="97"/>
    </row>
    <row r="40" spans="1:7" ht="12.75">
      <c r="A40" s="18"/>
      <c r="D40" s="23"/>
      <c r="E40" s="23"/>
      <c r="F40" s="23"/>
      <c r="G40" s="23"/>
    </row>
    <row r="41" spans="1:7" ht="12.75">
      <c r="A41" s="55" t="s">
        <v>59</v>
      </c>
      <c r="C41" s="67"/>
      <c r="D41" s="37"/>
      <c r="E41" s="37"/>
      <c r="F41" s="67"/>
      <c r="G41" s="37"/>
    </row>
    <row r="42" spans="4:7" ht="12.75">
      <c r="D42" s="16"/>
      <c r="E42" s="16"/>
      <c r="F42" s="16"/>
      <c r="G42" s="16"/>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row r="206" spans="4:7" ht="12.75">
      <c r="D206" s="16"/>
      <c r="E206" s="16"/>
      <c r="F206" s="16"/>
      <c r="G206" s="16"/>
    </row>
    <row r="207" spans="4:7" ht="12.75">
      <c r="D207" s="16"/>
      <c r="E207" s="16"/>
      <c r="F207" s="16"/>
      <c r="G207" s="16"/>
    </row>
    <row r="208" spans="4:7" ht="12.75">
      <c r="D208" s="16"/>
      <c r="E208" s="16"/>
      <c r="F208" s="16"/>
      <c r="G208" s="16"/>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scale="99" r:id="rId1"/>
  <headerFooter alignWithMargins="0">
    <oddFooter>&amp;CThe condensed consolidated statement of comprehensive income should be read in conjunction with the audited financial statements for the year ended 30 June 2010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tabSelected="1" zoomScale="115" zoomScaleNormal="115" zoomScalePageLayoutView="0" workbookViewId="0" topLeftCell="A31">
      <selection activeCell="A55" sqref="A55"/>
    </sheetView>
  </sheetViews>
  <sheetFormatPr defaultColWidth="9.33203125" defaultRowHeight="12.75"/>
  <cols>
    <col min="1" max="1" width="36.33203125" style="7" customWidth="1"/>
    <col min="2" max="2" width="5.33203125" style="7" customWidth="1"/>
    <col min="3" max="4" width="18.5" style="1" customWidth="1"/>
    <col min="5" max="5" width="1.3359375" style="7" customWidth="1"/>
    <col min="6" max="7" width="9.33203125" style="7" customWidth="1"/>
    <col min="8" max="8" width="12.5" style="7" bestFit="1" customWidth="1"/>
    <col min="9" max="16384" width="9.33203125" style="7" customWidth="1"/>
  </cols>
  <sheetData>
    <row r="1" spans="1:4" ht="16.5">
      <c r="A1" s="3" t="s">
        <v>50</v>
      </c>
      <c r="B1" s="4"/>
      <c r="D1" s="29" t="str">
        <f>'Income Stt'!G1</f>
        <v>Date : 30 · 05 · 2011</v>
      </c>
    </row>
    <row r="2" spans="1:2" ht="13.5">
      <c r="A2" s="8" t="s">
        <v>94</v>
      </c>
      <c r="B2" s="4"/>
    </row>
    <row r="3" spans="2:4" ht="13.5">
      <c r="B3" s="4"/>
      <c r="C3" s="45" t="s">
        <v>14</v>
      </c>
      <c r="D3" s="45" t="s">
        <v>14</v>
      </c>
    </row>
    <row r="4" spans="2:5" ht="13.5">
      <c r="B4" s="4"/>
      <c r="C4" s="46">
        <f>'Income Stt'!C6</f>
        <v>40633</v>
      </c>
      <c r="D4" s="46">
        <v>40359</v>
      </c>
      <c r="E4" s="24"/>
    </row>
    <row r="5" spans="2:4" ht="13.5">
      <c r="B5" s="4"/>
      <c r="C5" s="45" t="s">
        <v>2</v>
      </c>
      <c r="D5" s="45" t="s">
        <v>2</v>
      </c>
    </row>
    <row r="6" spans="2:4" ht="13.5">
      <c r="B6" s="4"/>
      <c r="C6" s="65"/>
      <c r="D6" s="69" t="s">
        <v>61</v>
      </c>
    </row>
    <row r="7" spans="1:4" ht="12.75">
      <c r="A7" s="30" t="s">
        <v>15</v>
      </c>
      <c r="D7" s="16"/>
    </row>
    <row r="8" spans="1:4" ht="12.75">
      <c r="A8" s="18" t="s">
        <v>16</v>
      </c>
      <c r="D8" s="16"/>
    </row>
    <row r="9" spans="1:8" ht="12.75">
      <c r="A9" s="7" t="s">
        <v>17</v>
      </c>
      <c r="C9" s="16">
        <f>80007+728</f>
        <v>80735</v>
      </c>
      <c r="D9" s="16">
        <f>79953+800</f>
        <v>80753</v>
      </c>
      <c r="G9" s="47"/>
      <c r="H9" s="48"/>
    </row>
    <row r="10" spans="1:8" ht="12.75">
      <c r="A10" s="7" t="s">
        <v>55</v>
      </c>
      <c r="C10" s="16">
        <v>1737</v>
      </c>
      <c r="D10" s="16">
        <v>1870</v>
      </c>
      <c r="G10" s="47"/>
      <c r="H10" s="48"/>
    </row>
    <row r="11" spans="1:8" ht="12.75">
      <c r="A11" s="58" t="s">
        <v>95</v>
      </c>
      <c r="C11" s="16">
        <v>124</v>
      </c>
      <c r="D11" s="16">
        <v>124</v>
      </c>
      <c r="G11" s="47"/>
      <c r="H11" s="48"/>
    </row>
    <row r="12" spans="1:8" ht="12.75">
      <c r="A12" s="32" t="s">
        <v>96</v>
      </c>
      <c r="C12" s="16">
        <v>560</v>
      </c>
      <c r="D12" s="16">
        <v>560</v>
      </c>
      <c r="G12" s="47"/>
      <c r="H12" s="48"/>
    </row>
    <row r="13" spans="1:8" ht="12.75">
      <c r="A13" s="7" t="s">
        <v>18</v>
      </c>
      <c r="C13" s="16">
        <v>2889</v>
      </c>
      <c r="D13" s="16">
        <v>1959</v>
      </c>
      <c r="G13" s="47"/>
      <c r="H13" s="48"/>
    </row>
    <row r="14" spans="1:8" ht="12.75">
      <c r="A14" s="7" t="s">
        <v>60</v>
      </c>
      <c r="C14" s="16">
        <v>6648</v>
      </c>
      <c r="D14" s="16">
        <v>6991</v>
      </c>
      <c r="G14" s="47"/>
      <c r="H14" s="48"/>
    </row>
    <row r="15" spans="3:8" ht="12.75">
      <c r="C15" s="16"/>
      <c r="D15" s="16"/>
      <c r="G15" s="47"/>
      <c r="H15" s="48"/>
    </row>
    <row r="16" spans="3:8" s="18" customFormat="1" ht="12.75">
      <c r="C16" s="31">
        <f>SUM(C9:C15)</f>
        <v>92693</v>
      </c>
      <c r="D16" s="31">
        <f>SUM(D9:D15)</f>
        <v>92257</v>
      </c>
      <c r="G16" s="47"/>
      <c r="H16" s="48"/>
    </row>
    <row r="17" spans="3:8" ht="12.75">
      <c r="C17" s="16"/>
      <c r="D17" s="16"/>
      <c r="G17" s="47"/>
      <c r="H17" s="48"/>
    </row>
    <row r="18" spans="1:8" ht="12.75">
      <c r="A18" s="18" t="s">
        <v>19</v>
      </c>
      <c r="C18" s="16"/>
      <c r="D18" s="16"/>
      <c r="G18" s="47"/>
      <c r="H18" s="48"/>
    </row>
    <row r="19" spans="1:8" ht="12.75">
      <c r="A19" s="7" t="s">
        <v>20</v>
      </c>
      <c r="C19" s="16">
        <v>154261</v>
      </c>
      <c r="D19" s="16">
        <v>76554</v>
      </c>
      <c r="G19" s="47"/>
      <c r="H19" s="48"/>
    </row>
    <row r="20" spans="1:8" ht="12.75">
      <c r="A20" s="7" t="s">
        <v>21</v>
      </c>
      <c r="C20" s="16">
        <v>14185</v>
      </c>
      <c r="D20" s="16">
        <v>16119</v>
      </c>
      <c r="G20" s="47"/>
      <c r="H20" s="48"/>
    </row>
    <row r="21" spans="1:8" ht="12.75">
      <c r="A21" s="7" t="s">
        <v>22</v>
      </c>
      <c r="C21" s="16">
        <v>18417</v>
      </c>
      <c r="D21" s="16">
        <v>16442</v>
      </c>
      <c r="G21" s="47"/>
      <c r="H21" s="48"/>
    </row>
    <row r="22" spans="1:8" ht="12.75">
      <c r="A22" s="7" t="s">
        <v>51</v>
      </c>
      <c r="C22" s="16">
        <v>620</v>
      </c>
      <c r="D22" s="16">
        <v>270</v>
      </c>
      <c r="G22" s="47"/>
      <c r="H22" s="48"/>
    </row>
    <row r="23" spans="1:8" ht="12.75">
      <c r="A23" s="32" t="s">
        <v>97</v>
      </c>
      <c r="C23" s="16">
        <v>10272</v>
      </c>
      <c r="D23" s="16">
        <v>19915</v>
      </c>
      <c r="G23" s="47"/>
      <c r="H23" s="48"/>
    </row>
    <row r="24" spans="1:8" ht="12.75">
      <c r="A24" s="7" t="s">
        <v>23</v>
      </c>
      <c r="C24" s="26">
        <v>139128</v>
      </c>
      <c r="D24" s="26">
        <v>135025</v>
      </c>
      <c r="G24" s="47"/>
      <c r="H24" s="48"/>
    </row>
    <row r="25" spans="3:8" s="18" customFormat="1" ht="12.75">
      <c r="C25" s="31">
        <f>SUM(C19:C24)</f>
        <v>336883</v>
      </c>
      <c r="D25" s="31">
        <f>SUM(D19:D24)</f>
        <v>264325</v>
      </c>
      <c r="G25" s="47"/>
      <c r="H25" s="48"/>
    </row>
    <row r="26" spans="1:8" ht="12.75">
      <c r="A26" s="92"/>
      <c r="C26" s="75"/>
      <c r="D26" s="75"/>
      <c r="E26" s="74"/>
      <c r="F26" s="74"/>
      <c r="G26" s="95"/>
      <c r="H26" s="48"/>
    </row>
    <row r="27" spans="1:8" s="18" customFormat="1" ht="13.5" thickBot="1">
      <c r="A27" s="18" t="s">
        <v>24</v>
      </c>
      <c r="C27" s="21">
        <f>SUM(C16,C25)</f>
        <v>429576</v>
      </c>
      <c r="D27" s="21">
        <f>SUM(D16,D25)</f>
        <v>356582</v>
      </c>
      <c r="G27" s="47"/>
      <c r="H27" s="48"/>
    </row>
    <row r="28" spans="3:8" ht="24.75" customHeight="1" thickTop="1">
      <c r="C28" s="16"/>
      <c r="D28" s="16"/>
      <c r="G28" s="47"/>
      <c r="H28" s="48"/>
    </row>
    <row r="29" spans="1:8" ht="12.75">
      <c r="A29" s="30" t="s">
        <v>25</v>
      </c>
      <c r="C29" s="16"/>
      <c r="D29" s="16"/>
      <c r="G29" s="47"/>
      <c r="H29" s="48"/>
    </row>
    <row r="30" spans="1:8" ht="12.75">
      <c r="A30" s="18" t="s">
        <v>26</v>
      </c>
      <c r="C30" s="16"/>
      <c r="D30" s="16"/>
      <c r="G30" s="47"/>
      <c r="H30" s="48"/>
    </row>
    <row r="31" spans="1:8" ht="12.75">
      <c r="A31" s="7" t="s">
        <v>27</v>
      </c>
      <c r="C31" s="16">
        <v>65791</v>
      </c>
      <c r="D31" s="16">
        <v>65791</v>
      </c>
      <c r="G31" s="49"/>
      <c r="H31" s="48"/>
    </row>
    <row r="32" spans="1:8" ht="12.75">
      <c r="A32" s="7" t="s">
        <v>28</v>
      </c>
      <c r="C32" s="16">
        <v>3772</v>
      </c>
      <c r="D32" s="16">
        <v>3772</v>
      </c>
      <c r="G32" s="47"/>
      <c r="H32" s="48"/>
    </row>
    <row r="33" spans="1:8" ht="12.75">
      <c r="A33" s="7" t="s">
        <v>29</v>
      </c>
      <c r="C33" s="16">
        <v>-2123</v>
      </c>
      <c r="D33" s="16">
        <v>-1106</v>
      </c>
      <c r="G33" s="47"/>
      <c r="H33" s="48"/>
    </row>
    <row r="34" spans="1:8" ht="12.75">
      <c r="A34" s="7" t="s">
        <v>30</v>
      </c>
      <c r="C34" s="98">
        <f>'Changes in Equity'!F22</f>
        <v>209936</v>
      </c>
      <c r="D34" s="26">
        <v>165875</v>
      </c>
      <c r="G34" s="47"/>
      <c r="H34" s="48"/>
    </row>
    <row r="35" spans="1:8" s="18" customFormat="1" ht="12.75">
      <c r="A35" s="18" t="s">
        <v>31</v>
      </c>
      <c r="C35" s="31">
        <f>SUM(C31:C34)</f>
        <v>277376</v>
      </c>
      <c r="D35" s="31">
        <f>SUM(D31:D34)</f>
        <v>234332</v>
      </c>
      <c r="G35" s="47"/>
      <c r="H35" s="48"/>
    </row>
    <row r="36" spans="3:8" ht="12.75">
      <c r="C36" s="16"/>
      <c r="D36" s="16"/>
      <c r="G36" s="47"/>
      <c r="H36" s="48"/>
    </row>
    <row r="37" spans="1:8" ht="12.75">
      <c r="A37" s="18" t="s">
        <v>32</v>
      </c>
      <c r="C37" s="16"/>
      <c r="D37" s="16"/>
      <c r="G37" s="47"/>
      <c r="H37" s="48"/>
    </row>
    <row r="38" spans="1:8" ht="12.75">
      <c r="A38" s="32" t="s">
        <v>98</v>
      </c>
      <c r="C38" s="16">
        <v>18324</v>
      </c>
      <c r="D38" s="16">
        <v>10125</v>
      </c>
      <c r="G38" s="47"/>
      <c r="H38" s="48"/>
    </row>
    <row r="39" spans="1:8" ht="12.75">
      <c r="A39" s="32" t="s">
        <v>34</v>
      </c>
      <c r="C39" s="16">
        <v>1121</v>
      </c>
      <c r="D39" s="16">
        <v>774</v>
      </c>
      <c r="G39" s="47"/>
      <c r="H39" s="48"/>
    </row>
    <row r="40" spans="3:8" s="18" customFormat="1" ht="12.75">
      <c r="C40" s="31">
        <f>SUM(C38:C39)</f>
        <v>19445</v>
      </c>
      <c r="D40" s="31">
        <f>SUM(D38:D39)</f>
        <v>10899</v>
      </c>
      <c r="G40" s="47"/>
      <c r="H40" s="48"/>
    </row>
    <row r="41" spans="3:8" ht="12.75">
      <c r="C41" s="16"/>
      <c r="D41" s="16"/>
      <c r="G41" s="47"/>
      <c r="H41" s="48"/>
    </row>
    <row r="42" spans="1:8" ht="12.75">
      <c r="A42" s="18" t="s">
        <v>35</v>
      </c>
      <c r="C42" s="16"/>
      <c r="D42" s="16"/>
      <c r="G42" s="47"/>
      <c r="H42" s="48"/>
    </row>
    <row r="43" spans="1:8" ht="12.75">
      <c r="A43" s="32" t="s">
        <v>33</v>
      </c>
      <c r="C43" s="16">
        <v>8042</v>
      </c>
      <c r="D43" s="16">
        <v>3682</v>
      </c>
      <c r="G43" s="47"/>
      <c r="H43" s="48"/>
    </row>
    <row r="44" spans="1:8" ht="12.75">
      <c r="A44" s="32" t="s">
        <v>98</v>
      </c>
      <c r="C44" s="16">
        <v>23511</v>
      </c>
      <c r="D44" s="16">
        <v>26128</v>
      </c>
      <c r="G44" s="47"/>
      <c r="H44" s="48"/>
    </row>
    <row r="45" spans="1:8" ht="12.75">
      <c r="A45" s="32" t="s">
        <v>36</v>
      </c>
      <c r="C45" s="16">
        <v>80994</v>
      </c>
      <c r="D45" s="16">
        <v>44973</v>
      </c>
      <c r="G45" s="47"/>
      <c r="H45" s="48"/>
    </row>
    <row r="46" spans="1:8" ht="12.75">
      <c r="A46" s="32" t="s">
        <v>37</v>
      </c>
      <c r="C46" s="16">
        <v>9602</v>
      </c>
      <c r="D46" s="16">
        <v>9965</v>
      </c>
      <c r="G46" s="47"/>
      <c r="H46" s="48"/>
    </row>
    <row r="47" spans="1:8" ht="12.75">
      <c r="A47" s="32" t="s">
        <v>38</v>
      </c>
      <c r="C47" s="16">
        <v>10606</v>
      </c>
      <c r="D47" s="16">
        <v>6865</v>
      </c>
      <c r="G47" s="47"/>
      <c r="H47" s="48"/>
    </row>
    <row r="48" spans="1:8" ht="12.75">
      <c r="A48" s="32" t="s">
        <v>39</v>
      </c>
      <c r="C48" s="26"/>
      <c r="D48" s="26">
        <v>19738</v>
      </c>
      <c r="G48" s="47"/>
      <c r="H48" s="48"/>
    </row>
    <row r="49" spans="3:8" s="18" customFormat="1" ht="12.75">
      <c r="C49" s="31">
        <f>SUM(C43:C48)</f>
        <v>132755</v>
      </c>
      <c r="D49" s="31">
        <f>SUM(D43:D48)</f>
        <v>111351</v>
      </c>
      <c r="G49" s="47"/>
      <c r="H49" s="48"/>
    </row>
    <row r="50" spans="3:8" s="18" customFormat="1" ht="6" customHeight="1">
      <c r="C50" s="31"/>
      <c r="D50" s="31"/>
      <c r="G50" s="47"/>
      <c r="H50" s="48"/>
    </row>
    <row r="51" spans="1:8" s="18" customFormat="1" ht="12.75">
      <c r="A51" s="18" t="s">
        <v>40</v>
      </c>
      <c r="C51" s="31">
        <f>SUM(C40,C49)</f>
        <v>152200</v>
      </c>
      <c r="D51" s="31">
        <f>SUM(D40,D49)</f>
        <v>122250</v>
      </c>
      <c r="G51" s="47"/>
      <c r="H51" s="48"/>
    </row>
    <row r="52" spans="3:8" s="18" customFormat="1" ht="9.75" customHeight="1">
      <c r="C52" s="56"/>
      <c r="D52" s="56"/>
      <c r="G52" s="47"/>
      <c r="H52" s="48"/>
    </row>
    <row r="53" spans="1:8" s="18" customFormat="1" ht="13.5" thickBot="1">
      <c r="A53" s="18" t="s">
        <v>41</v>
      </c>
      <c r="C53" s="21">
        <f>C51+C35</f>
        <v>429576</v>
      </c>
      <c r="D53" s="21">
        <f>D51+D35</f>
        <v>356582</v>
      </c>
      <c r="G53" s="47"/>
      <c r="H53" s="48"/>
    </row>
    <row r="54" spans="3:8" ht="13.5" thickTop="1">
      <c r="C54" s="16">
        <f>C53-C27</f>
        <v>0</v>
      </c>
      <c r="D54" s="16"/>
      <c r="G54" s="47"/>
      <c r="H54" s="48"/>
    </row>
    <row r="55" spans="1:8" ht="12.75">
      <c r="A55" s="18" t="s">
        <v>54</v>
      </c>
      <c r="C55" s="5">
        <f>C35/657909.5</f>
        <v>0.42160205924979044</v>
      </c>
      <c r="D55" s="5">
        <f>D35/657909.5</f>
        <v>0.35617664739603244</v>
      </c>
      <c r="E55" s="23"/>
      <c r="G55" s="49"/>
      <c r="H55" s="48"/>
    </row>
    <row r="56" spans="4:5" ht="12.75">
      <c r="D56" s="23"/>
      <c r="E56" s="23"/>
    </row>
    <row r="57" ht="12.75">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2010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27"/>
  <sheetViews>
    <sheetView zoomScalePageLayoutView="0" workbookViewId="0" topLeftCell="A1">
      <pane xSplit="2" ySplit="7" topLeftCell="C8" activePane="bottomRight" state="frozen"/>
      <selection pane="topLeft" activeCell="K39" sqref="K39"/>
      <selection pane="topRight" activeCell="K39" sqref="K39"/>
      <selection pane="bottomLeft" activeCell="K39" sqref="K39"/>
      <selection pane="bottomRight" activeCell="C18" sqref="C18"/>
    </sheetView>
  </sheetViews>
  <sheetFormatPr defaultColWidth="9.33203125" defaultRowHeight="12.75"/>
  <cols>
    <col min="1" max="1" width="36.33203125"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7" width="9.33203125" style="1" customWidth="1"/>
    <col min="48" max="16384" width="9.33203125" style="7" customWidth="1"/>
  </cols>
  <sheetData>
    <row r="1" spans="1:9" ht="16.5">
      <c r="A1" s="3" t="s">
        <v>50</v>
      </c>
      <c r="B1" s="4"/>
      <c r="I1" s="6" t="str">
        <f>'Income Stt'!G1</f>
        <v>Date : 30 · 05 · 2011</v>
      </c>
    </row>
    <row r="2" spans="1:2" ht="13.5">
      <c r="A2" s="8" t="s">
        <v>42</v>
      </c>
      <c r="B2" s="4"/>
    </row>
    <row r="3" spans="1:2" ht="13.5">
      <c r="A3" s="8" t="s">
        <v>113</v>
      </c>
      <c r="B3" s="4"/>
    </row>
    <row r="5" spans="3:47" s="9" customFormat="1" ht="12.75">
      <c r="C5" s="100" t="s">
        <v>43</v>
      </c>
      <c r="D5" s="100"/>
      <c r="E5" s="100"/>
      <c r="F5" s="100"/>
      <c r="G5" s="100"/>
      <c r="H5" s="10" t="s">
        <v>49</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3:47" s="9" customFormat="1" ht="12.75">
      <c r="C6" s="4"/>
      <c r="D6" s="99" t="s">
        <v>44</v>
      </c>
      <c r="E6" s="99"/>
      <c r="F6" s="10" t="s">
        <v>53</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2:47" s="12" customFormat="1" ht="25.5">
      <c r="B7" s="13"/>
      <c r="C7" s="14" t="s">
        <v>45</v>
      </c>
      <c r="D7" s="14" t="s">
        <v>46</v>
      </c>
      <c r="E7" s="14" t="s">
        <v>52</v>
      </c>
      <c r="F7" s="14" t="s">
        <v>47</v>
      </c>
      <c r="G7" s="14" t="s">
        <v>48</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3:47"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9" ht="12.75">
      <c r="C9" s="16"/>
      <c r="D9" s="16"/>
      <c r="E9" s="16"/>
      <c r="F9" s="16"/>
      <c r="G9" s="17">
        <f>SUM(C9:F9)</f>
        <v>0</v>
      </c>
      <c r="H9" s="16"/>
      <c r="I9" s="17">
        <f>SUM(G9:H9)</f>
        <v>0</v>
      </c>
    </row>
    <row r="10" spans="1:47" s="74" customFormat="1" ht="12.75">
      <c r="A10" s="73" t="s">
        <v>58</v>
      </c>
      <c r="C10" s="75">
        <v>65791</v>
      </c>
      <c r="D10" s="75">
        <v>3772</v>
      </c>
      <c r="E10" s="75">
        <v>-27</v>
      </c>
      <c r="F10" s="75">
        <v>134508</v>
      </c>
      <c r="G10" s="76">
        <f>SUM(C10:F10)</f>
        <v>204044</v>
      </c>
      <c r="H10" s="75"/>
      <c r="I10" s="76">
        <f>SUM(G10:H10)</f>
        <v>204044</v>
      </c>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row>
    <row r="11" spans="1:47" s="44" customFormat="1" ht="25.5">
      <c r="A11" s="78" t="s">
        <v>99</v>
      </c>
      <c r="B11" s="39"/>
      <c r="C11" s="40"/>
      <c r="D11" s="40"/>
      <c r="E11" s="40">
        <f>-176-198-598</f>
        <v>-972</v>
      </c>
      <c r="F11" s="40">
        <f>'Income Stt'!G22</f>
        <v>48933.49318337577</v>
      </c>
      <c r="G11" s="41">
        <f>SUM(C11:F11)</f>
        <v>47961.49318337577</v>
      </c>
      <c r="H11" s="40"/>
      <c r="I11" s="42">
        <f>SUM(G11:H11)</f>
        <v>47961.49318337577</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s="44" customFormat="1" ht="12.75">
      <c r="A12" s="87" t="s">
        <v>107</v>
      </c>
      <c r="C12" s="81"/>
      <c r="D12" s="81"/>
      <c r="E12" s="81"/>
      <c r="F12" s="81">
        <v>-9868.9</v>
      </c>
      <c r="G12" s="85">
        <f>SUM(C12:F12)</f>
        <v>-9868.9</v>
      </c>
      <c r="H12" s="81"/>
      <c r="I12" s="88">
        <f>SUM(G12:H12)</f>
        <v>-9868.9</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47" s="44" customFormat="1" ht="12.75">
      <c r="A13" s="79"/>
      <c r="B13" s="61"/>
      <c r="C13" s="62"/>
      <c r="D13" s="62"/>
      <c r="E13" s="62"/>
      <c r="F13" s="62"/>
      <c r="G13" s="63"/>
      <c r="H13" s="62"/>
      <c r="I13" s="6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s="44" customFormat="1" ht="7.5" customHeight="1">
      <c r="A14" s="80"/>
      <c r="C14" s="81"/>
      <c r="D14" s="81"/>
      <c r="E14" s="81"/>
      <c r="F14" s="81"/>
      <c r="G14" s="76"/>
      <c r="H14" s="81"/>
      <c r="I14" s="76"/>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s="74" customFormat="1" ht="13.5" thickBot="1">
      <c r="A15" s="73" t="s">
        <v>119</v>
      </c>
      <c r="C15" s="82">
        <f aca="true" t="shared" si="0" ref="C15:I15">SUM(C10:C13)</f>
        <v>65791</v>
      </c>
      <c r="D15" s="82">
        <f t="shared" si="0"/>
        <v>3772</v>
      </c>
      <c r="E15" s="82">
        <f t="shared" si="0"/>
        <v>-999</v>
      </c>
      <c r="F15" s="82">
        <f t="shared" si="0"/>
        <v>173572.59318337578</v>
      </c>
      <c r="G15" s="82">
        <f t="shared" si="0"/>
        <v>242136.59318337578</v>
      </c>
      <c r="H15" s="82">
        <f t="shared" si="0"/>
        <v>0</v>
      </c>
      <c r="I15" s="82">
        <f t="shared" si="0"/>
        <v>242136.59318337578</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row>
    <row r="16" spans="3:47" s="74" customFormat="1" ht="33" customHeight="1" thickTop="1">
      <c r="C16" s="77"/>
      <c r="D16" s="77"/>
      <c r="E16" s="77"/>
      <c r="F16" s="77"/>
      <c r="G16" s="83"/>
      <c r="H16" s="77"/>
      <c r="I16" s="83"/>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row>
    <row r="17" spans="1:47" s="74" customFormat="1" ht="12.75">
      <c r="A17" s="73" t="s">
        <v>62</v>
      </c>
      <c r="C17" s="75">
        <f>C15</f>
        <v>65791</v>
      </c>
      <c r="D17" s="75">
        <f>D15</f>
        <v>3772</v>
      </c>
      <c r="E17" s="75">
        <v>-1106</v>
      </c>
      <c r="F17" s="75">
        <v>165875</v>
      </c>
      <c r="G17" s="76">
        <f>SUM(C17:F17)</f>
        <v>234332</v>
      </c>
      <c r="H17" s="75">
        <f>H15</f>
        <v>0</v>
      </c>
      <c r="I17" s="76">
        <f>SUM(G17:H17)</f>
        <v>234332</v>
      </c>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row>
    <row r="18" spans="1:47" s="44" customFormat="1" ht="25.5">
      <c r="A18" s="78" t="s">
        <v>99</v>
      </c>
      <c r="B18" s="39"/>
      <c r="C18" s="40"/>
      <c r="D18" s="40"/>
      <c r="E18" s="40">
        <v>-1017</v>
      </c>
      <c r="F18" s="40">
        <f>'Income Stt'!F29</f>
        <v>57219</v>
      </c>
      <c r="G18" s="41">
        <f>SUM(C18:F18)</f>
        <v>56202</v>
      </c>
      <c r="H18" s="40"/>
      <c r="I18" s="42">
        <f>SUM(G18:H18)</f>
        <v>56202</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s="44" customFormat="1" ht="12.75">
      <c r="A19" s="87" t="s">
        <v>118</v>
      </c>
      <c r="C19" s="81"/>
      <c r="D19" s="81"/>
      <c r="E19" s="81"/>
      <c r="F19" s="81">
        <v>-13158</v>
      </c>
      <c r="G19" s="85">
        <f>SUM(C19:F19)</f>
        <v>-13158</v>
      </c>
      <c r="H19" s="81"/>
      <c r="I19" s="88">
        <f>SUM(G19:H19)</f>
        <v>-13158</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s="44" customFormat="1" ht="12.75">
      <c r="A20" s="79"/>
      <c r="B20" s="61"/>
      <c r="C20" s="62"/>
      <c r="D20" s="62"/>
      <c r="E20" s="62"/>
      <c r="F20" s="62"/>
      <c r="G20" s="63"/>
      <c r="H20" s="62"/>
      <c r="I20" s="64"/>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s="44" customFormat="1" ht="8.25" customHeight="1">
      <c r="A21" s="84"/>
      <c r="C21" s="81"/>
      <c r="D21" s="81"/>
      <c r="E21" s="81"/>
      <c r="F21" s="81"/>
      <c r="G21" s="85"/>
      <c r="H21" s="86"/>
      <c r="I21" s="85"/>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s="74" customFormat="1" ht="13.5" thickBot="1">
      <c r="A22" s="73" t="s">
        <v>117</v>
      </c>
      <c r="C22" s="82">
        <f aca="true" t="shared" si="1" ref="C22:I22">SUM(C17:C20)</f>
        <v>65791</v>
      </c>
      <c r="D22" s="82">
        <f t="shared" si="1"/>
        <v>3772</v>
      </c>
      <c r="E22" s="82">
        <f t="shared" si="1"/>
        <v>-2123</v>
      </c>
      <c r="F22" s="82">
        <f t="shared" si="1"/>
        <v>209936</v>
      </c>
      <c r="G22" s="82">
        <f t="shared" si="1"/>
        <v>277376</v>
      </c>
      <c r="H22" s="82">
        <f t="shared" si="1"/>
        <v>0</v>
      </c>
      <c r="I22" s="82">
        <f t="shared" si="1"/>
        <v>277376</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row>
    <row r="23" spans="3:47" s="74" customFormat="1" ht="13.5" thickTop="1">
      <c r="C23" s="77"/>
      <c r="D23" s="77"/>
      <c r="E23" s="77"/>
      <c r="F23" s="77"/>
      <c r="G23" s="83"/>
      <c r="H23" s="77"/>
      <c r="I23" s="83"/>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row>
    <row r="24" spans="3:47" s="74" customFormat="1" ht="12.75">
      <c r="C24" s="77"/>
      <c r="D24" s="77"/>
      <c r="E24" s="77"/>
      <c r="F24" s="77"/>
      <c r="G24" s="83"/>
      <c r="H24" s="77"/>
      <c r="I24" s="83"/>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row>
    <row r="27" spans="1:7" ht="12.75">
      <c r="A27" s="91"/>
      <c r="C27" s="77"/>
      <c r="D27" s="77"/>
      <c r="E27" s="77"/>
      <c r="F27" s="77"/>
      <c r="G27" s="83"/>
    </row>
  </sheetData>
  <sheetProtection/>
  <mergeCells count="2">
    <mergeCell ref="D6:E6"/>
    <mergeCell ref="C5:G5"/>
  </mergeCells>
  <printOptions/>
  <pageMargins left="0" right="0" top="0.4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2010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58"/>
  <sheetViews>
    <sheetView zoomScalePageLayoutView="0" workbookViewId="0" topLeftCell="A1">
      <pane xSplit="2" ySplit="7" topLeftCell="C8" activePane="bottomRight" state="frozen"/>
      <selection pane="topLeft" activeCell="K39" sqref="K39"/>
      <selection pane="topRight" activeCell="K39" sqref="K39"/>
      <selection pane="bottomLeft" activeCell="K39" sqref="K39"/>
      <selection pane="bottomRight" activeCell="A4" sqref="A4"/>
    </sheetView>
  </sheetViews>
  <sheetFormatPr defaultColWidth="9.33203125" defaultRowHeight="12.75"/>
  <cols>
    <col min="1" max="1" width="51.33203125" style="7" customWidth="1"/>
    <col min="2" max="2" width="3" style="9" customWidth="1"/>
    <col min="3" max="4" width="23.16015625" style="16" customWidth="1"/>
    <col min="5" max="5" width="4.83203125" style="7" customWidth="1"/>
    <col min="6" max="16384" width="9.33203125" style="7" customWidth="1"/>
  </cols>
  <sheetData>
    <row r="1" spans="1:44" ht="16.5">
      <c r="A1" s="3" t="s">
        <v>50</v>
      </c>
      <c r="B1" s="4"/>
      <c r="D1" s="33" t="str">
        <f>'Income Stt'!G1</f>
        <v>Date : 30 · 05 · 2011</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3.5">
      <c r="A2" s="8" t="s">
        <v>100</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3.5">
      <c r="A3" s="8" t="s">
        <v>120</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5" spans="3:4" ht="12.75">
      <c r="C5" s="101" t="str">
        <f>'Income Stt'!F5</f>
        <v>9 months ended</v>
      </c>
      <c r="D5" s="101"/>
    </row>
    <row r="6" spans="2:5" ht="12.75">
      <c r="B6" s="4"/>
      <c r="C6" s="24">
        <f>'Income Stt'!F6</f>
        <v>40633</v>
      </c>
      <c r="D6" s="24">
        <f>'Income Stt'!G6</f>
        <v>40268</v>
      </c>
      <c r="E6" s="24"/>
    </row>
    <row r="7" spans="3:4" ht="25.5">
      <c r="C7" s="35" t="s">
        <v>2</v>
      </c>
      <c r="D7" s="36" t="s">
        <v>57</v>
      </c>
    </row>
    <row r="8" ht="12.75">
      <c r="D8" s="34"/>
    </row>
    <row r="9" ht="12.75">
      <c r="A9" s="18" t="s">
        <v>63</v>
      </c>
    </row>
    <row r="10" spans="1:4" ht="12.75">
      <c r="A10" s="32" t="s">
        <v>64</v>
      </c>
      <c r="C10" s="16">
        <f>'Income Stt'!F19</f>
        <v>79269</v>
      </c>
      <c r="D10" s="16">
        <f>'Income Stt'!G19</f>
        <v>67463.49318337577</v>
      </c>
    </row>
    <row r="12" ht="12.75">
      <c r="A12" s="18" t="s">
        <v>65</v>
      </c>
    </row>
    <row r="13" spans="1:4" ht="12.75">
      <c r="A13" s="58" t="s">
        <v>66</v>
      </c>
      <c r="C13" s="16">
        <v>4344</v>
      </c>
      <c r="D13" s="16">
        <v>2011</v>
      </c>
    </row>
    <row r="14" spans="1:4" ht="12.75">
      <c r="A14" s="7" t="s">
        <v>101</v>
      </c>
      <c r="C14" s="16">
        <v>17035</v>
      </c>
      <c r="D14" s="16">
        <v>16178</v>
      </c>
    </row>
    <row r="15" spans="1:4" ht="12.75">
      <c r="A15" s="58" t="s">
        <v>67</v>
      </c>
      <c r="C15" s="16">
        <v>-2046</v>
      </c>
      <c r="D15" s="16">
        <v>-769</v>
      </c>
    </row>
    <row r="16" spans="1:4" ht="12.75">
      <c r="A16" s="32" t="s">
        <v>68</v>
      </c>
      <c r="C16" s="16">
        <v>-159</v>
      </c>
      <c r="D16" s="16">
        <v>-738</v>
      </c>
    </row>
    <row r="17" spans="1:4" ht="12.75">
      <c r="A17" s="32" t="s">
        <v>69</v>
      </c>
      <c r="C17" s="16">
        <v>1074</v>
      </c>
      <c r="D17" s="16">
        <v>833</v>
      </c>
    </row>
    <row r="18" spans="1:4" ht="12.75">
      <c r="A18" s="32" t="s">
        <v>86</v>
      </c>
      <c r="D18" s="16">
        <v>3348</v>
      </c>
    </row>
    <row r="19" spans="1:3" ht="12.75">
      <c r="A19" s="32" t="s">
        <v>108</v>
      </c>
      <c r="C19" s="16">
        <v>-250</v>
      </c>
    </row>
    <row r="20" spans="3:4" ht="12.75">
      <c r="C20" s="26"/>
      <c r="D20" s="26"/>
    </row>
    <row r="21" spans="1:4" ht="12.75">
      <c r="A21" s="58" t="s">
        <v>70</v>
      </c>
      <c r="C21" s="16">
        <f>SUM(C10:C20)</f>
        <v>99267</v>
      </c>
      <c r="D21" s="16">
        <f>SUM(D10:D20)</f>
        <v>88326.49318337577</v>
      </c>
    </row>
    <row r="23" spans="1:4" ht="12.75">
      <c r="A23" s="58" t="s">
        <v>20</v>
      </c>
      <c r="C23" s="16">
        <v>-77707</v>
      </c>
      <c r="D23" s="16">
        <v>23599</v>
      </c>
    </row>
    <row r="24" spans="1:4" ht="12.75">
      <c r="A24" s="58" t="s">
        <v>71</v>
      </c>
      <c r="C24" s="68">
        <v>-42</v>
      </c>
      <c r="D24" s="16">
        <v>-1782</v>
      </c>
    </row>
    <row r="25" spans="1:4" ht="12.75">
      <c r="A25" s="58" t="s">
        <v>72</v>
      </c>
      <c r="C25" s="68">
        <v>35673</v>
      </c>
      <c r="D25" s="16">
        <v>10309</v>
      </c>
    </row>
    <row r="26" spans="1:7" ht="12.75">
      <c r="A26" s="91"/>
      <c r="C26" s="62"/>
      <c r="D26" s="62"/>
      <c r="E26" s="74"/>
      <c r="F26" s="74"/>
      <c r="G26" s="74"/>
    </row>
    <row r="27" spans="1:4" ht="12.75">
      <c r="A27" s="7" t="s">
        <v>102</v>
      </c>
      <c r="C27" s="16">
        <f>SUM(C21:C26)</f>
        <v>57191</v>
      </c>
      <c r="D27" s="16">
        <f>SUM(D21:D26)</f>
        <v>120452.49318337577</v>
      </c>
    </row>
    <row r="29" spans="1:4" ht="12.75">
      <c r="A29" s="58" t="s">
        <v>73</v>
      </c>
      <c r="C29" s="16">
        <f>-C17</f>
        <v>-1074</v>
      </c>
      <c r="D29" s="16">
        <f>-D17</f>
        <v>-833</v>
      </c>
    </row>
    <row r="30" spans="1:4" ht="12.75">
      <c r="A30" s="7" t="s">
        <v>106</v>
      </c>
      <c r="C30" s="16">
        <v>-19218</v>
      </c>
      <c r="D30" s="16">
        <v>-15588</v>
      </c>
    </row>
    <row r="32" spans="1:4" ht="13.5" thickBot="1">
      <c r="A32" s="18" t="s">
        <v>74</v>
      </c>
      <c r="C32" s="59">
        <f>SUM(C27:C31)</f>
        <v>36899</v>
      </c>
      <c r="D32" s="59">
        <f>SUM(D27:D31)</f>
        <v>104031.49318337577</v>
      </c>
    </row>
    <row r="34" ht="12.75">
      <c r="A34" s="18" t="s">
        <v>75</v>
      </c>
    </row>
    <row r="35" spans="1:4" ht="12.75">
      <c r="A35" s="58" t="s">
        <v>76</v>
      </c>
      <c r="C35" s="16">
        <v>10105</v>
      </c>
      <c r="D35" s="16">
        <v>0</v>
      </c>
    </row>
    <row r="36" spans="1:3" ht="12.75">
      <c r="A36" s="32" t="s">
        <v>110</v>
      </c>
      <c r="C36" s="16">
        <v>250</v>
      </c>
    </row>
    <row r="37" spans="1:4" ht="12.75">
      <c r="A37" s="32" t="s">
        <v>77</v>
      </c>
      <c r="C37" s="16">
        <v>1743</v>
      </c>
      <c r="D37" s="16">
        <v>769</v>
      </c>
    </row>
    <row r="38" spans="1:4" ht="12.75">
      <c r="A38" s="32" t="s">
        <v>109</v>
      </c>
      <c r="C38" s="16">
        <f>-9-16215</f>
        <v>-16224</v>
      </c>
      <c r="D38" s="16">
        <v>-15639</v>
      </c>
    </row>
    <row r="40" spans="1:4" ht="13.5" thickBot="1">
      <c r="A40" s="18" t="s">
        <v>103</v>
      </c>
      <c r="C40" s="59">
        <f>SUM(C35:C39)</f>
        <v>-4126</v>
      </c>
      <c r="D40" s="59">
        <f>SUM(D35:D39)</f>
        <v>-14870</v>
      </c>
    </row>
    <row r="42" ht="12.75">
      <c r="A42" s="18" t="s">
        <v>78</v>
      </c>
    </row>
    <row r="43" spans="1:4" ht="12.75">
      <c r="A43" s="58" t="s">
        <v>79</v>
      </c>
      <c r="C43" s="16">
        <f>-19737-13158</f>
        <v>-32895</v>
      </c>
      <c r="D43" s="16">
        <v>-17764</v>
      </c>
    </row>
    <row r="44" spans="1:4" ht="12.75">
      <c r="A44" s="32" t="s">
        <v>80</v>
      </c>
      <c r="C44" s="16">
        <v>-4087</v>
      </c>
      <c r="D44" s="16">
        <v>-1969</v>
      </c>
    </row>
    <row r="45" spans="1:4" ht="12.75">
      <c r="A45" s="32" t="s">
        <v>111</v>
      </c>
      <c r="C45" s="16">
        <v>11854</v>
      </c>
      <c r="D45" s="16">
        <v>10573</v>
      </c>
    </row>
    <row r="46" spans="1:4" ht="12.75">
      <c r="A46" s="58" t="s">
        <v>81</v>
      </c>
      <c r="C46" s="16">
        <v>-1918</v>
      </c>
      <c r="D46" s="16">
        <v>-1292</v>
      </c>
    </row>
    <row r="47" spans="1:4" ht="12.75">
      <c r="A47" s="58" t="s">
        <v>82</v>
      </c>
      <c r="C47" s="16">
        <v>-837</v>
      </c>
      <c r="D47" s="16">
        <v>-1004</v>
      </c>
    </row>
    <row r="49" spans="1:4" ht="13.5" thickBot="1">
      <c r="A49" s="18" t="s">
        <v>104</v>
      </c>
      <c r="C49" s="59">
        <f>SUM(C43:C48)</f>
        <v>-27883</v>
      </c>
      <c r="D49" s="59">
        <f>SUM(D43:D48)</f>
        <v>-11456</v>
      </c>
    </row>
    <row r="51" spans="1:4" ht="12.75">
      <c r="A51" s="7" t="s">
        <v>105</v>
      </c>
      <c r="C51" s="16">
        <f>SUM(C32,C40,C49)</f>
        <v>4890</v>
      </c>
      <c r="D51" s="16">
        <f>SUM(D32,D40,D49)</f>
        <v>77705.49318337577</v>
      </c>
    </row>
    <row r="52" spans="1:4" ht="18" customHeight="1">
      <c r="A52" s="32" t="s">
        <v>83</v>
      </c>
      <c r="C52" s="26">
        <v>-58</v>
      </c>
      <c r="D52" s="26">
        <v>-28</v>
      </c>
    </row>
    <row r="53" spans="3:4" ht="12.75">
      <c r="C53" s="16">
        <f>SUM(C51:C52)</f>
        <v>4832</v>
      </c>
      <c r="D53" s="16">
        <f>SUM(D51:D52)</f>
        <v>77677.49318337577</v>
      </c>
    </row>
    <row r="54" spans="1:4" ht="18" customHeight="1">
      <c r="A54" s="32" t="s">
        <v>84</v>
      </c>
      <c r="C54" s="16">
        <v>135025</v>
      </c>
      <c r="D54" s="16">
        <v>65621</v>
      </c>
    </row>
    <row r="55" spans="1:4" ht="12.75">
      <c r="A55" s="32" t="s">
        <v>83</v>
      </c>
      <c r="C55" s="16">
        <v>-729</v>
      </c>
      <c r="D55" s="16">
        <v>-713</v>
      </c>
    </row>
    <row r="56" spans="1:4" ht="13.5" thickBot="1">
      <c r="A56" s="32" t="s">
        <v>85</v>
      </c>
      <c r="C56" s="60">
        <f>SUM(C53:C55)</f>
        <v>139128</v>
      </c>
      <c r="D56" s="60">
        <f>SUM(D53:D55)</f>
        <v>142585.49318337577</v>
      </c>
    </row>
    <row r="57" ht="13.5" thickTop="1"/>
    <row r="58" spans="3:4" ht="12.75">
      <c r="C58" s="16">
        <f>C56-'Balance Sheet'!C24</f>
        <v>0</v>
      </c>
      <c r="D58" s="16">
        <f>142585-D56</f>
        <v>-0.49318337577278726</v>
      </c>
    </row>
  </sheetData>
  <sheetProtection/>
  <mergeCells count="1">
    <mergeCell ref="C5:D5"/>
  </mergeCells>
  <printOptions/>
  <pageMargins left="0.58" right="0" top="0.53" bottom="0.8" header="0.35" footer="0.3"/>
  <pageSetup horizontalDpi="600" verticalDpi="600" orientation="portrait" paperSize="9" r:id="rId1"/>
  <headerFooter alignWithMargins="0">
    <oddFooter>&amp;CThe condensed consolidated statement of cash flows should be read in conjunction with the audited financial statements for the year ended 30 June 2010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megan</cp:lastModifiedBy>
  <cp:lastPrinted>2011-05-23T03:43:43Z</cp:lastPrinted>
  <dcterms:created xsi:type="dcterms:W3CDTF">2006-11-03T10:09:35Z</dcterms:created>
  <dcterms:modified xsi:type="dcterms:W3CDTF">2011-05-30T08:25:37Z</dcterms:modified>
  <cp:category/>
  <cp:version/>
  <cp:contentType/>
  <cp:contentStatus/>
</cp:coreProperties>
</file>